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7650"/>
  </bookViews>
  <sheets>
    <sheet name="15.12.2017" sheetId="1" r:id="rId1"/>
  </sheets>
  <calcPr calcId="145621"/>
</workbook>
</file>

<file path=xl/calcChain.xml><?xml version="1.0" encoding="utf-8"?>
<calcChain xmlns="http://schemas.openxmlformats.org/spreadsheetml/2006/main">
  <c r="E58" i="1" l="1"/>
  <c r="E55" i="1"/>
  <c r="E56" i="1"/>
  <c r="E50" i="1"/>
  <c r="E47" i="1"/>
  <c r="E16" i="1"/>
  <c r="E15" i="1"/>
  <c r="E29" i="1" l="1"/>
  <c r="E30" i="1" s="1"/>
  <c r="E54" i="1"/>
  <c r="E52" i="1"/>
  <c r="E45" i="1" s="1"/>
  <c r="E40" i="1"/>
  <c r="E33" i="1"/>
  <c r="E12" i="1"/>
  <c r="D36" i="1"/>
  <c r="D60" i="1"/>
  <c r="D43" i="1"/>
  <c r="D10" i="1"/>
  <c r="E67" i="1" l="1"/>
  <c r="E68" i="1" s="1"/>
  <c r="D37" i="1"/>
  <c r="D35" i="1"/>
  <c r="D53" i="1"/>
  <c r="C54" i="1"/>
  <c r="D54" i="1" s="1"/>
  <c r="C45" i="1"/>
  <c r="D55" i="1"/>
  <c r="D49" i="1"/>
  <c r="D65" i="1"/>
  <c r="C30" i="1"/>
  <c r="D30" i="1" s="1"/>
  <c r="D38" i="1"/>
  <c r="D42" i="1"/>
  <c r="C40" i="1"/>
  <c r="D44" i="1"/>
  <c r="D52" i="1"/>
  <c r="D51" i="1"/>
  <c r="D11" i="1"/>
  <c r="D12" i="1"/>
  <c r="D15" i="1"/>
  <c r="D16" i="1"/>
  <c r="D17" i="1"/>
  <c r="D18" i="1"/>
  <c r="D19" i="1"/>
  <c r="D20" i="1"/>
  <c r="D21" i="1"/>
  <c r="D22" i="1"/>
  <c r="D23" i="1"/>
  <c r="D24" i="1"/>
  <c r="D25" i="1"/>
  <c r="D26" i="1"/>
  <c r="D50" i="1"/>
  <c r="D27" i="1"/>
  <c r="D29" i="1"/>
  <c r="D34" i="1"/>
  <c r="D39" i="1"/>
  <c r="D41" i="1"/>
  <c r="D46" i="1"/>
  <c r="D47" i="1"/>
  <c r="D48" i="1"/>
  <c r="D58" i="1"/>
  <c r="D59" i="1"/>
  <c r="D61" i="1"/>
  <c r="D62" i="1"/>
  <c r="D63" i="1"/>
  <c r="D64" i="1"/>
  <c r="D9" i="1"/>
  <c r="D40" i="1" l="1"/>
  <c r="D45" i="1"/>
  <c r="C33" i="1"/>
  <c r="D33" i="1" s="1"/>
  <c r="C67" i="1" l="1"/>
  <c r="D66" i="1"/>
  <c r="C68" i="1" l="1"/>
  <c r="D68" i="1" s="1"/>
  <c r="D67" i="1"/>
</calcChain>
</file>

<file path=xl/sharedStrings.xml><?xml version="1.0" encoding="utf-8"?>
<sst xmlns="http://schemas.openxmlformats.org/spreadsheetml/2006/main" count="115" uniqueCount="115">
  <si>
    <t>№п</t>
  </si>
  <si>
    <t>Доходы:</t>
  </si>
  <si>
    <t>Итого:</t>
  </si>
  <si>
    <t>Расходы:</t>
  </si>
  <si>
    <t>5</t>
  </si>
  <si>
    <t>Ремонтные работы:</t>
  </si>
  <si>
    <t>Электрической сети.</t>
  </si>
  <si>
    <t>Благоустройство дома</t>
  </si>
  <si>
    <t>Приведение подвалов и тех.этажей в санитарно-техническое состояние</t>
  </si>
  <si>
    <t>Благоустройство дворовой территории.</t>
  </si>
  <si>
    <t>Очистка и покраска бордюров</t>
  </si>
  <si>
    <t>6</t>
  </si>
  <si>
    <t>Покупка рассады цветов, саженцев деревьев, кустарников, материалы для ухода за зелеными насаждениями</t>
  </si>
  <si>
    <t>Отчисления во внебюджетные фонды</t>
  </si>
  <si>
    <t>7</t>
  </si>
  <si>
    <t>8</t>
  </si>
  <si>
    <t>9</t>
  </si>
  <si>
    <t>10</t>
  </si>
  <si>
    <t>11</t>
  </si>
  <si>
    <t>3</t>
  </si>
  <si>
    <t>12</t>
  </si>
  <si>
    <t>13</t>
  </si>
  <si>
    <t>14</t>
  </si>
  <si>
    <t>18</t>
  </si>
  <si>
    <t>19</t>
  </si>
  <si>
    <t>22</t>
  </si>
  <si>
    <t>23</t>
  </si>
  <si>
    <t>Председатель правления</t>
  </si>
  <si>
    <t>24</t>
  </si>
  <si>
    <t>Косметический ремонт входной группы подъездов, установка поручней, пандусов на 1 этаже подъездов</t>
  </si>
  <si>
    <t>Площадь 19071 м2</t>
  </si>
  <si>
    <t xml:space="preserve">Вознаграждение ревизионной комиссии </t>
  </si>
  <si>
    <t>Текущий ремонт электропроводки в подвалах, на техэтажах и в подъездах жилого дома, устранение неисправностей, установка плафонов, лампочек, эл.патронов, выключателей, эл.ламп</t>
  </si>
  <si>
    <t>Резервный фонд</t>
  </si>
  <si>
    <t>М.С. Подоприхина</t>
  </si>
  <si>
    <t>Провайдеры и рекламщики</t>
  </si>
  <si>
    <t>20</t>
  </si>
  <si>
    <t>21</t>
  </si>
  <si>
    <t>Тариф 8,60р. c м2</t>
  </si>
  <si>
    <t>15</t>
  </si>
  <si>
    <t>16</t>
  </si>
  <si>
    <t>17</t>
  </si>
  <si>
    <t>Замена трансформаторов тока (9000 работа+24000)</t>
  </si>
  <si>
    <t>Ревизия, ремонт, частичная замена системы канализации</t>
  </si>
  <si>
    <t>Водопроводная сеть. Ревизия, ремонт, замена запорной арматуры для холодного водоснабжения, горячего водоснабжения в подвалах подъездов 45шт 3/4 и 9шт 1 дюймовых кранов</t>
  </si>
  <si>
    <t>Смета доходов и расходов ТСН "ТСЖ Московский 175" на 2017 год</t>
  </si>
  <si>
    <t>Обустройство детской площадки по предложению Ермолиной А.М.</t>
  </si>
  <si>
    <t>Косметический ремонт цоколя</t>
  </si>
  <si>
    <t>Чистка 9 подвала от последствий подтопления сточными водами</t>
  </si>
  <si>
    <t>Обследование вентиляционных каналов 3 раза в год  (по договору 30 рублей квартира)</t>
  </si>
  <si>
    <t>Поверка и опломбировка ОДПУ на водоузлах (два ввода)</t>
  </si>
  <si>
    <t>Частичная замена половой плитки в подъездах</t>
  </si>
  <si>
    <t>Премиальный фонд (по факту выполненных работ сверхнормы)</t>
  </si>
  <si>
    <t>Замена 2-х запорных кранов в подвале 4 подъезда</t>
  </si>
  <si>
    <t>Всего расходов:</t>
  </si>
  <si>
    <t>Итого по второму разделу:</t>
  </si>
  <si>
    <t>Итого по первому разделу:</t>
  </si>
  <si>
    <t>Водоснабжение.</t>
  </si>
  <si>
    <t>2</t>
  </si>
  <si>
    <t>4</t>
  </si>
  <si>
    <t xml:space="preserve">Ревизия, устранение недостатков в межпанельных швах </t>
  </si>
  <si>
    <t>Нанесение дорожной разметки</t>
  </si>
  <si>
    <t>Оборудовать площадку для минифутбола и установка стоек для баскетбола (возле кафе - убрать стол напротив 9 подъезда) - сетка рабица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</si>
  <si>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</si>
  <si>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</si>
  <si>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</si>
  <si>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</si>
  <si>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</si>
  <si>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</si>
  <si>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</si>
  <si>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</si>
  <si>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</si>
  <si>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</si>
  <si>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</si>
  <si>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</si>
  <si>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</si>
  <si>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</si>
  <si>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</si>
  <si>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</si>
  <si>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</si>
  <si>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Подготовка дома к отопительному сезону (акт готовности)</t>
  </si>
  <si>
    <t>Расчетный счет на 01.01.2017г., руб.</t>
  </si>
  <si>
    <t>ПЛАН</t>
  </si>
  <si>
    <t>ФАКТ</t>
  </si>
  <si>
    <t>на год, руб.</t>
  </si>
  <si>
    <t>Начисления за содержание и ремонт жилья</t>
  </si>
  <si>
    <t>Аренда</t>
  </si>
  <si>
    <t>Фонд оплаты труда: Председатель (бухучет, делопроизводство, рег.учет), слесарь, дворник, уборщица) в т.ч. НДФЛ:</t>
  </si>
  <si>
    <t>Договора оказания услуг (физ.лица), в т.ч. НДФЛ</t>
  </si>
  <si>
    <t>Налог УСН (доходы-расходы 1 %)</t>
  </si>
  <si>
    <t>Услуги банка</t>
  </si>
  <si>
    <t>Связь</t>
  </si>
  <si>
    <t>Канцтовары, обслуживание оргтехники</t>
  </si>
  <si>
    <t>Транспортные расходы</t>
  </si>
  <si>
    <t>Оборудование помещения для ТСЖ</t>
  </si>
  <si>
    <t>Программное обеспечение (1С: бухгалтерия+ЖКХ, прочее)</t>
  </si>
  <si>
    <t>Дератизация, дезинсекция (от муравьев 2-3-4-5-6 подъезды) Герадез по 3000 на чердак и подвал каждого подъезда</t>
  </si>
  <si>
    <t>Проведение праздника двора: к Новому году, ко Дню защиты детей и т.п.</t>
  </si>
  <si>
    <t>Общехозяйственные:</t>
  </si>
  <si>
    <t>Поверка и опломбировка ОДПУ на теплоузле</t>
  </si>
  <si>
    <t>на месяц, руб.</t>
  </si>
  <si>
    <t>Услуги аварийной службы (ООО Спасатель)</t>
  </si>
  <si>
    <t>Хозтовары, спецодежда, инвентарь, инструмент</t>
  </si>
  <si>
    <t>Установка датчиков движения в подъездах / светодиодных ламп</t>
  </si>
  <si>
    <t>Геодезические работы (вынос в натуру границ земельного участка)</t>
  </si>
  <si>
    <t>42</t>
  </si>
  <si>
    <t>43</t>
  </si>
  <si>
    <t>Покос травы, средство от сорняков</t>
  </si>
  <si>
    <t>Изготовление и установка газонных ограждений около 1-2 подъездов, покраска всех газонных заборов</t>
  </si>
  <si>
    <t>Установка датчиков движения на уличных фонарях</t>
  </si>
  <si>
    <t>Установка столбов напротив каждого подъезда, ограничивающих возможность парковки</t>
  </si>
  <si>
    <t>Утилизация энергосберегающих ламп</t>
  </si>
  <si>
    <t>44</t>
  </si>
  <si>
    <t>Пиломатериал</t>
  </si>
  <si>
    <t>На конец года остаток на счете 138844 рубля, оставшиеся денежные средства израсходованы на возмещение должников перед РСО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</si>
</sst>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2" tint="-0.749992370372631"/>
      <name val="Times New Roman"/>
      <family val="1"/>
      <charset val="204"/>
    </font>
    <font>
      <b/>
      <sz val="12"/>
      <color theme="2" tint="-0.749992370372631"/>
      <name val="Times New Roman"/>
      <family val="1"/>
      <charset val="204"/>
    </font>
    <font>
      <sz val="12"/>
      <color theme="2" tint="-0.749992370372631"/>
      <name val="Times New Roman"/>
      <family val="1"/>
      <charset val="204"/>
    </font>
    <font>
      <sz val="10"/>
      <color theme="2" tint="-0.749992370372631"/>
      <name val="Times New Roman"/>
      <family val="1"/>
      <charset val="204"/>
    </font>
    <font>
      <u/>
      <sz val="16"/>
      <color theme="2" tint="-0.749992370372631"/>
      <name val="Times New Roman"/>
      <family val="1"/>
      <charset val="204"/>
    </font>
    <font>
      <i/>
      <u/>
      <sz val="12"/>
      <color theme="2" tint="-0.749992370372631"/>
      <name val="Times New Roman"/>
      <family val="1"/>
      <charset val="204"/>
    </font>
    <font>
      <i/>
      <sz val="12"/>
      <color theme="2" tint="-0.749992370372631"/>
      <name val="Times New Roman"/>
      <family val="1"/>
      <charset val="204"/>
    </font>
    <font>
      <i/>
      <u/>
      <sz val="14"/>
      <color theme="2" tint="-0.749992370372631"/>
      <name val="Times New Roman"/>
      <family val="1"/>
      <charset val="204"/>
    </font>
    <font>
      <b/>
      <i/>
      <sz val="12"/>
      <color theme="2" tint="-0.749992370372631"/>
      <name val="Times New Roman"/>
      <family val="1"/>
      <charset val="204"/>
    </font>
    <font>
      <b/>
      <sz val="11"/>
      <color theme="2" tint="-0.749992370372631"/>
      <name val="Times New Roman"/>
      <family val="1"/>
      <charset val="204"/>
    </font>
    <font>
      <b/>
      <sz val="14"/>
      <color theme="2" tint="-0.74999237037263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0"/>
      </patternFill>
    </fill>
    <fill>
      <patternFill patternType="solid">
        <fgColor indexed="9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9" tint="0.59999389629810485"/>
        <bgColor indexed="3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/>
    <xf numFmtId="2" fontId="3" fillId="5" borderId="1" xfId="0" applyNumberFormat="1" applyFont="1" applyFill="1" applyBorder="1"/>
    <xf numFmtId="4" fontId="3" fillId="5" borderId="1" xfId="0" applyNumberFormat="1" applyFont="1" applyFill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2" fontId="3" fillId="7" borderId="1" xfId="0" applyNumberFormat="1" applyFont="1" applyFill="1" applyBorder="1"/>
    <xf numFmtId="0" fontId="3" fillId="2" borderId="1" xfId="0" applyFont="1" applyFill="1" applyBorder="1"/>
    <xf numFmtId="0" fontId="3" fillId="4" borderId="1" xfId="0" applyFont="1" applyFill="1" applyBorder="1" applyAlignment="1">
      <alignment wrapText="1"/>
    </xf>
    <xf numFmtId="39" fontId="3" fillId="0" borderId="0" xfId="0" applyNumberFormat="1" applyFont="1"/>
    <xf numFmtId="39" fontId="3" fillId="0" borderId="1" xfId="0" applyNumberFormat="1" applyFont="1" applyBorder="1"/>
    <xf numFmtId="49" fontId="1" fillId="0" borderId="0" xfId="0" applyNumberFormat="1" applyFont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/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49" fontId="10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2" fontId="7" fillId="5" borderId="1" xfId="0" applyNumberFormat="1" applyFont="1" applyFill="1" applyBorder="1"/>
    <xf numFmtId="39" fontId="3" fillId="5" borderId="1" xfId="0" applyNumberFormat="1" applyFont="1" applyFill="1" applyBorder="1"/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3" fillId="5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right"/>
    </xf>
    <xf numFmtId="0" fontId="10" fillId="0" borderId="0" xfId="0" applyFont="1"/>
    <xf numFmtId="0" fontId="11" fillId="2" borderId="1" xfId="0" applyFont="1" applyFill="1" applyBorder="1" applyAlignment="1">
      <alignment horizontal="right"/>
    </xf>
    <xf numFmtId="4" fontId="2" fillId="5" borderId="1" xfId="0" applyNumberFormat="1" applyFont="1" applyFill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4" fontId="3" fillId="5" borderId="1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4" fontId="7" fillId="6" borderId="1" xfId="0" applyNumberFormat="1" applyFont="1" applyFill="1" applyBorder="1" applyAlignment="1">
      <alignment horizontal="right"/>
    </xf>
    <xf numFmtId="4" fontId="9" fillId="8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39" fontId="3" fillId="5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4" fontId="7" fillId="8" borderId="1" xfId="0" applyNumberFormat="1" applyFont="1" applyFill="1" applyBorder="1" applyAlignment="1">
      <alignment horizontal="right"/>
    </xf>
    <xf numFmtId="4" fontId="3" fillId="10" borderId="1" xfId="0" applyNumberFormat="1" applyFont="1" applyFill="1" applyBorder="1" applyAlignment="1">
      <alignment horizontal="right"/>
    </xf>
    <xf numFmtId="39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="115" zoomScaleNormal="115" workbookViewId="0">
      <selection activeCell="B71" sqref="B71"/>
    </sheetView>
  </sheetViews>
  <sheetFormatPr defaultColWidth="40.28515625" defaultRowHeight="15.75" x14ac:dyDescent="0.25"/>
  <cols>
    <col min="1" max="1" width="6.5703125" style="7" customWidth="1"/>
    <col min="2" max="2" width="68.28515625" style="1" customWidth="1"/>
    <col min="3" max="3" width="13.42578125" style="1" customWidth="1"/>
    <col min="4" max="4" width="13.5703125" style="11" customWidth="1"/>
    <col min="5" max="5" width="15.5703125" style="1" customWidth="1"/>
    <col min="6" max="6" width="10.5703125" style="1" customWidth="1"/>
    <col min="7" max="254" width="9.140625" style="1" customWidth="1"/>
    <col min="255" max="16384" width="40.28515625" style="1"/>
  </cols>
  <sheetData>
    <row r="1" spans="1:8" ht="23.25" customHeight="1" x14ac:dyDescent="0.25">
      <c r="A1" s="64" t="s">
        <v>45</v>
      </c>
      <c r="B1" s="64"/>
      <c r="C1" s="64"/>
      <c r="D1" s="64"/>
      <c r="E1" s="64"/>
    </row>
    <row r="2" spans="1:8" ht="15.75" customHeight="1" x14ac:dyDescent="0.25">
      <c r="A2" s="63" t="s">
        <v>30</v>
      </c>
      <c r="B2" s="63"/>
      <c r="C2" s="63" t="s">
        <v>38</v>
      </c>
      <c r="D2" s="63"/>
      <c r="E2" s="63"/>
    </row>
    <row r="3" spans="1:8" x14ac:dyDescent="0.25">
      <c r="A3" s="17" t="s">
        <v>0</v>
      </c>
      <c r="B3" s="18"/>
      <c r="C3" s="19"/>
      <c r="D3" s="12"/>
      <c r="E3" s="14"/>
    </row>
    <row r="4" spans="1:8" ht="17.25" customHeight="1" x14ac:dyDescent="0.25">
      <c r="A4" s="15">
        <v>1</v>
      </c>
      <c r="B4" s="31" t="s">
        <v>81</v>
      </c>
      <c r="C4" s="65">
        <v>0</v>
      </c>
      <c r="D4" s="65"/>
      <c r="E4" s="65"/>
    </row>
    <row r="5" spans="1:8" ht="9" customHeight="1" x14ac:dyDescent="0.25">
      <c r="A5" s="20"/>
      <c r="B5" s="21"/>
      <c r="C5" s="8"/>
      <c r="D5" s="8"/>
      <c r="E5" s="8"/>
    </row>
    <row r="6" spans="1:8" ht="17.25" customHeight="1" x14ac:dyDescent="0.25">
      <c r="A6" s="9"/>
      <c r="B6" s="9"/>
      <c r="C6" s="61" t="s">
        <v>82</v>
      </c>
      <c r="D6" s="61"/>
      <c r="E6" s="62" t="s">
        <v>83</v>
      </c>
    </row>
    <row r="7" spans="1:8" ht="17.25" customHeight="1" x14ac:dyDescent="0.25">
      <c r="A7" s="16"/>
      <c r="B7" s="9"/>
      <c r="C7" s="15" t="s">
        <v>84</v>
      </c>
      <c r="D7" s="60" t="s">
        <v>100</v>
      </c>
      <c r="E7" s="62"/>
    </row>
    <row r="8" spans="1:8" ht="20.25" x14ac:dyDescent="0.3">
      <c r="A8" s="15"/>
      <c r="B8" s="22" t="s">
        <v>1</v>
      </c>
      <c r="C8" s="5"/>
      <c r="D8" s="12"/>
      <c r="E8" s="14"/>
      <c r="F8" s="2"/>
    </row>
    <row r="9" spans="1:8" x14ac:dyDescent="0.25">
      <c r="A9" s="15">
        <v>1</v>
      </c>
      <c r="B9" s="9" t="s">
        <v>85</v>
      </c>
      <c r="C9" s="50">
        <v>1968127</v>
      </c>
      <c r="D9" s="49">
        <f>C9/12</f>
        <v>164010.58333333334</v>
      </c>
      <c r="E9" s="50">
        <v>1968127</v>
      </c>
    </row>
    <row r="10" spans="1:8" ht="15" customHeight="1" x14ac:dyDescent="0.25">
      <c r="A10" s="15">
        <v>2</v>
      </c>
      <c r="B10" s="23" t="s">
        <v>86</v>
      </c>
      <c r="C10" s="50">
        <v>0</v>
      </c>
      <c r="D10" s="49">
        <f>C10/12</f>
        <v>0</v>
      </c>
      <c r="E10" s="50">
        <v>37500</v>
      </c>
    </row>
    <row r="11" spans="1:8" x14ac:dyDescent="0.25">
      <c r="A11" s="15">
        <v>3</v>
      </c>
      <c r="B11" s="23" t="s">
        <v>35</v>
      </c>
      <c r="C11" s="50">
        <v>24000</v>
      </c>
      <c r="D11" s="49">
        <f t="shared" ref="D11:D68" si="0">C11/12</f>
        <v>2000</v>
      </c>
      <c r="E11" s="50">
        <v>31140</v>
      </c>
    </row>
    <row r="12" spans="1:8" x14ac:dyDescent="0.25">
      <c r="A12" s="15"/>
      <c r="B12" s="24" t="s">
        <v>2</v>
      </c>
      <c r="C12" s="48">
        <v>1992127</v>
      </c>
      <c r="D12" s="49">
        <f t="shared" si="0"/>
        <v>166010.58333333334</v>
      </c>
      <c r="E12" s="48">
        <f>SUM(E9:E11)</f>
        <v>2036767</v>
      </c>
      <c r="H12" s="3"/>
    </row>
    <row r="13" spans="1:8" ht="20.25" x14ac:dyDescent="0.3">
      <c r="A13" s="15"/>
      <c r="B13" s="22" t="s">
        <v>3</v>
      </c>
      <c r="C13" s="4"/>
      <c r="D13" s="12"/>
      <c r="E13" s="14"/>
    </row>
    <row r="14" spans="1:8" ht="15" customHeight="1" x14ac:dyDescent="0.3">
      <c r="A14" s="15"/>
      <c r="B14" s="34" t="s">
        <v>98</v>
      </c>
      <c r="C14" s="4"/>
      <c r="D14" s="12"/>
      <c r="E14" s="14"/>
    </row>
    <row r="15" spans="1:8" ht="33.75" customHeight="1" x14ac:dyDescent="0.25">
      <c r="A15" s="41">
        <v>1</v>
      </c>
      <c r="B15" s="10" t="s">
        <v>87</v>
      </c>
      <c r="C15" s="51">
        <v>885000</v>
      </c>
      <c r="D15" s="49">
        <f t="shared" si="0"/>
        <v>73750</v>
      </c>
      <c r="E15" s="51">
        <f>782812+8000</f>
        <v>790812</v>
      </c>
    </row>
    <row r="16" spans="1:8" x14ac:dyDescent="0.25">
      <c r="A16" s="25" t="s">
        <v>58</v>
      </c>
      <c r="B16" s="10" t="s">
        <v>13</v>
      </c>
      <c r="C16" s="51">
        <v>177000</v>
      </c>
      <c r="D16" s="49">
        <f t="shared" si="0"/>
        <v>14750</v>
      </c>
      <c r="E16" s="51">
        <f>157863+1616</f>
        <v>159479</v>
      </c>
    </row>
    <row r="17" spans="1:5" x14ac:dyDescent="0.25">
      <c r="A17" s="25" t="s">
        <v>19</v>
      </c>
      <c r="B17" s="10" t="s">
        <v>31</v>
      </c>
      <c r="C17" s="51">
        <v>30000</v>
      </c>
      <c r="D17" s="49">
        <f t="shared" si="0"/>
        <v>2500</v>
      </c>
      <c r="E17" s="51">
        <v>0</v>
      </c>
    </row>
    <row r="18" spans="1:5" x14ac:dyDescent="0.25">
      <c r="A18" s="25" t="s">
        <v>59</v>
      </c>
      <c r="B18" s="10" t="s">
        <v>52</v>
      </c>
      <c r="C18" s="51">
        <v>100000</v>
      </c>
      <c r="D18" s="49">
        <f t="shared" si="0"/>
        <v>8333.3333333333339</v>
      </c>
      <c r="E18" s="51">
        <v>0</v>
      </c>
    </row>
    <row r="19" spans="1:5" x14ac:dyDescent="0.25">
      <c r="A19" s="25" t="s">
        <v>4</v>
      </c>
      <c r="B19" s="10" t="s">
        <v>88</v>
      </c>
      <c r="C19" s="51">
        <v>0</v>
      </c>
      <c r="D19" s="49">
        <f t="shared" si="0"/>
        <v>0</v>
      </c>
      <c r="E19" s="51">
        <v>0</v>
      </c>
    </row>
    <row r="20" spans="1:5" x14ac:dyDescent="0.25">
      <c r="A20" s="25" t="s">
        <v>11</v>
      </c>
      <c r="B20" s="10" t="s">
        <v>89</v>
      </c>
      <c r="C20" s="51">
        <v>19681</v>
      </c>
      <c r="D20" s="49">
        <f t="shared" si="0"/>
        <v>1640.0833333333333</v>
      </c>
      <c r="E20" s="59">
        <v>0</v>
      </c>
    </row>
    <row r="21" spans="1:5" x14ac:dyDescent="0.25">
      <c r="A21" s="25" t="s">
        <v>14</v>
      </c>
      <c r="B21" s="10" t="s">
        <v>90</v>
      </c>
      <c r="C21" s="51">
        <v>38400</v>
      </c>
      <c r="D21" s="49">
        <f t="shared" si="0"/>
        <v>3200</v>
      </c>
      <c r="E21" s="51">
        <v>26767</v>
      </c>
    </row>
    <row r="22" spans="1:5" x14ac:dyDescent="0.25">
      <c r="A22" s="25" t="s">
        <v>15</v>
      </c>
      <c r="B22" s="10" t="s">
        <v>91</v>
      </c>
      <c r="C22" s="51">
        <v>6000</v>
      </c>
      <c r="D22" s="49">
        <f t="shared" si="0"/>
        <v>500</v>
      </c>
      <c r="E22" s="51">
        <v>0</v>
      </c>
    </row>
    <row r="23" spans="1:5" x14ac:dyDescent="0.25">
      <c r="A23" s="25" t="s">
        <v>16</v>
      </c>
      <c r="B23" s="10" t="s">
        <v>101</v>
      </c>
      <c r="C23" s="51">
        <v>0</v>
      </c>
      <c r="D23" s="49">
        <f t="shared" si="0"/>
        <v>0</v>
      </c>
      <c r="E23" s="51">
        <v>20929</v>
      </c>
    </row>
    <row r="24" spans="1:5" x14ac:dyDescent="0.25">
      <c r="A24" s="25" t="s">
        <v>17</v>
      </c>
      <c r="B24" s="10" t="s">
        <v>102</v>
      </c>
      <c r="C24" s="51">
        <v>13900</v>
      </c>
      <c r="D24" s="49">
        <f t="shared" si="0"/>
        <v>1158.3333333333333</v>
      </c>
      <c r="E24" s="51">
        <v>16189</v>
      </c>
    </row>
    <row r="25" spans="1:5" x14ac:dyDescent="0.25">
      <c r="A25" s="25" t="s">
        <v>18</v>
      </c>
      <c r="B25" s="10" t="s">
        <v>92</v>
      </c>
      <c r="C25" s="52">
        <v>11700</v>
      </c>
      <c r="D25" s="49">
        <f t="shared" si="0"/>
        <v>975</v>
      </c>
      <c r="E25" s="51">
        <v>6525</v>
      </c>
    </row>
    <row r="26" spans="1:5" x14ac:dyDescent="0.25">
      <c r="A26" s="25" t="s">
        <v>20</v>
      </c>
      <c r="B26" s="10" t="s">
        <v>93</v>
      </c>
      <c r="C26" s="52">
        <v>0</v>
      </c>
      <c r="D26" s="49">
        <f t="shared" si="0"/>
        <v>0</v>
      </c>
      <c r="E26" s="51">
        <v>0</v>
      </c>
    </row>
    <row r="27" spans="1:5" x14ac:dyDescent="0.25">
      <c r="A27" s="25" t="s">
        <v>21</v>
      </c>
      <c r="B27" s="10" t="s">
        <v>94</v>
      </c>
      <c r="C27" s="52">
        <v>30000</v>
      </c>
      <c r="D27" s="49">
        <f t="shared" si="0"/>
        <v>2500</v>
      </c>
      <c r="E27" s="51">
        <v>2104</v>
      </c>
    </row>
    <row r="28" spans="1:5" x14ac:dyDescent="0.25">
      <c r="A28" s="25" t="s">
        <v>22</v>
      </c>
      <c r="B28" s="10" t="s">
        <v>113</v>
      </c>
      <c r="C28" s="52">
        <v>0</v>
      </c>
      <c r="D28" s="49">
        <v>0</v>
      </c>
      <c r="E28" s="51">
        <v>1092</v>
      </c>
    </row>
    <row r="29" spans="1:5" x14ac:dyDescent="0.25">
      <c r="A29" s="25" t="s">
        <v>39</v>
      </c>
      <c r="B29" s="10" t="s">
        <v>95</v>
      </c>
      <c r="C29" s="53">
        <v>11520</v>
      </c>
      <c r="D29" s="49">
        <f>C29/12</f>
        <v>960</v>
      </c>
      <c r="E29" s="51">
        <f>33110+850</f>
        <v>33960</v>
      </c>
    </row>
    <row r="30" spans="1:5" s="46" customFormat="1" x14ac:dyDescent="0.25">
      <c r="A30" s="45"/>
      <c r="B30" s="45" t="s">
        <v>56</v>
      </c>
      <c r="C30" s="54">
        <f>SUM(C15:C29)</f>
        <v>1323201</v>
      </c>
      <c r="D30" s="58">
        <f t="shared" si="0"/>
        <v>110266.75</v>
      </c>
      <c r="E30" s="54">
        <f>SUM(E15:E29)</f>
        <v>1057857</v>
      </c>
    </row>
    <row r="31" spans="1:5" ht="19.5" customHeight="1" x14ac:dyDescent="0.25">
      <c r="A31" s="14"/>
      <c r="B31" s="14"/>
      <c r="C31" s="14"/>
      <c r="D31" s="14"/>
      <c r="E31" s="14"/>
    </row>
    <row r="32" spans="1:5" ht="18" customHeight="1" x14ac:dyDescent="0.3">
      <c r="A32" s="33"/>
      <c r="B32" s="34" t="s">
        <v>5</v>
      </c>
      <c r="C32" s="35"/>
      <c r="D32" s="36"/>
      <c r="E32" s="37"/>
    </row>
    <row r="33" spans="1:6" x14ac:dyDescent="0.25">
      <c r="A33" s="38"/>
      <c r="B33" s="39" t="s">
        <v>57</v>
      </c>
      <c r="C33" s="55">
        <f>SUM(C34:C39)</f>
        <v>60000</v>
      </c>
      <c r="D33" s="56">
        <f t="shared" si="0"/>
        <v>5000</v>
      </c>
      <c r="E33" s="55">
        <f>SUM(E34:E39)</f>
        <v>106606</v>
      </c>
    </row>
    <row r="34" spans="1:6" ht="46.5" customHeight="1" x14ac:dyDescent="0.25">
      <c r="A34" s="42" t="s">
        <v>40</v>
      </c>
      <c r="B34" s="40" t="s">
        <v>44</v>
      </c>
      <c r="C34" s="50">
        <v>20000</v>
      </c>
      <c r="D34" s="56">
        <f t="shared" si="0"/>
        <v>1666.6666666666667</v>
      </c>
      <c r="E34" s="51">
        <v>23563</v>
      </c>
    </row>
    <row r="35" spans="1:6" ht="17.25" customHeight="1" x14ac:dyDescent="0.25">
      <c r="A35" s="27" t="s">
        <v>41</v>
      </c>
      <c r="B35" s="23" t="s">
        <v>50</v>
      </c>
      <c r="C35" s="50">
        <v>10000</v>
      </c>
      <c r="D35" s="49">
        <f t="shared" si="0"/>
        <v>833.33333333333337</v>
      </c>
      <c r="E35" s="51">
        <v>9151</v>
      </c>
    </row>
    <row r="36" spans="1:6" ht="17.25" customHeight="1" x14ac:dyDescent="0.25">
      <c r="A36" s="27" t="s">
        <v>23</v>
      </c>
      <c r="B36" s="23" t="s">
        <v>99</v>
      </c>
      <c r="C36" s="50">
        <v>0</v>
      </c>
      <c r="D36" s="49">
        <f>C36/12</f>
        <v>0</v>
      </c>
      <c r="E36" s="51">
        <v>45926</v>
      </c>
    </row>
    <row r="37" spans="1:6" ht="17.25" customHeight="1" x14ac:dyDescent="0.25">
      <c r="A37" s="42" t="s">
        <v>24</v>
      </c>
      <c r="B37" s="23" t="s">
        <v>80</v>
      </c>
      <c r="C37" s="50">
        <v>20000</v>
      </c>
      <c r="D37" s="49">
        <f t="shared" si="0"/>
        <v>1666.6666666666667</v>
      </c>
      <c r="E37" s="51">
        <v>26730</v>
      </c>
    </row>
    <row r="38" spans="1:6" ht="17.25" customHeight="1" x14ac:dyDescent="0.25">
      <c r="A38" s="27" t="s">
        <v>36</v>
      </c>
      <c r="B38" s="23" t="s">
        <v>53</v>
      </c>
      <c r="C38" s="50">
        <v>2000</v>
      </c>
      <c r="D38" s="49">
        <f t="shared" si="0"/>
        <v>166.66666666666666</v>
      </c>
      <c r="E38" s="51">
        <v>0</v>
      </c>
    </row>
    <row r="39" spans="1:6" x14ac:dyDescent="0.25">
      <c r="A39" s="27" t="s">
        <v>37</v>
      </c>
      <c r="B39" s="23" t="s">
        <v>43</v>
      </c>
      <c r="C39" s="50">
        <v>8000</v>
      </c>
      <c r="D39" s="49">
        <f t="shared" si="0"/>
        <v>666.66666666666663</v>
      </c>
      <c r="E39" s="51">
        <v>1236</v>
      </c>
      <c r="F39" s="3"/>
    </row>
    <row r="40" spans="1:6" x14ac:dyDescent="0.25">
      <c r="A40" s="28"/>
      <c r="B40" s="29" t="s">
        <v>6</v>
      </c>
      <c r="C40" s="55">
        <f>SUM(C41:C44)</f>
        <v>90000</v>
      </c>
      <c r="D40" s="49">
        <f t="shared" si="0"/>
        <v>7500</v>
      </c>
      <c r="E40" s="55">
        <f>SUM(E41:E44)</f>
        <v>29877</v>
      </c>
    </row>
    <row r="41" spans="1:6" ht="44.25" customHeight="1" x14ac:dyDescent="0.25">
      <c r="A41" s="43" t="s">
        <v>25</v>
      </c>
      <c r="B41" s="23" t="s">
        <v>32</v>
      </c>
      <c r="C41" s="50">
        <v>5000</v>
      </c>
      <c r="D41" s="49">
        <f t="shared" si="0"/>
        <v>416.66666666666669</v>
      </c>
      <c r="E41" s="51">
        <v>6732</v>
      </c>
    </row>
    <row r="42" spans="1:6" ht="21" customHeight="1" x14ac:dyDescent="0.25">
      <c r="A42" s="28" t="s">
        <v>26</v>
      </c>
      <c r="B42" s="23" t="s">
        <v>103</v>
      </c>
      <c r="C42" s="50">
        <v>50000</v>
      </c>
      <c r="D42" s="49">
        <f t="shared" si="0"/>
        <v>4166.666666666667</v>
      </c>
      <c r="E42" s="51">
        <v>13296</v>
      </c>
    </row>
    <row r="43" spans="1:6" ht="21" customHeight="1" x14ac:dyDescent="0.25">
      <c r="A43" s="28" t="s">
        <v>28</v>
      </c>
      <c r="B43" s="23" t="s">
        <v>109</v>
      </c>
      <c r="C43" s="50">
        <v>0</v>
      </c>
      <c r="D43" s="49">
        <f t="shared" si="0"/>
        <v>0</v>
      </c>
      <c r="E43" s="51">
        <v>0</v>
      </c>
    </row>
    <row r="44" spans="1:6" ht="17.25" customHeight="1" x14ac:dyDescent="0.25">
      <c r="A44" s="28" t="s">
        <v>63</v>
      </c>
      <c r="B44" s="23" t="s">
        <v>42</v>
      </c>
      <c r="C44" s="50">
        <v>35000</v>
      </c>
      <c r="D44" s="49">
        <f t="shared" si="0"/>
        <v>2916.6666666666665</v>
      </c>
      <c r="E44" s="51">
        <v>9849</v>
      </c>
    </row>
    <row r="45" spans="1:6" x14ac:dyDescent="0.25">
      <c r="A45" s="28"/>
      <c r="B45" s="29" t="s">
        <v>7</v>
      </c>
      <c r="C45" s="55">
        <f>SUM(C46:C53)</f>
        <v>259930</v>
      </c>
      <c r="D45" s="49">
        <f t="shared" si="0"/>
        <v>21660.833333333332</v>
      </c>
      <c r="E45" s="55">
        <f>SUM(E46:E53)</f>
        <v>72971</v>
      </c>
    </row>
    <row r="46" spans="1:6" x14ac:dyDescent="0.25">
      <c r="A46" s="43" t="s">
        <v>64</v>
      </c>
      <c r="B46" s="23" t="s">
        <v>51</v>
      </c>
      <c r="C46" s="50">
        <v>10000</v>
      </c>
      <c r="D46" s="49">
        <f t="shared" si="0"/>
        <v>833.33333333333337</v>
      </c>
      <c r="E46" s="49">
        <v>0</v>
      </c>
    </row>
    <row r="47" spans="1:6" ht="32.25" customHeight="1" x14ac:dyDescent="0.25">
      <c r="A47" s="43" t="s">
        <v>65</v>
      </c>
      <c r="B47" s="23" t="s">
        <v>29</v>
      </c>
      <c r="C47" s="50">
        <v>100000</v>
      </c>
      <c r="D47" s="49">
        <f t="shared" si="0"/>
        <v>8333.3333333333339</v>
      </c>
      <c r="E47" s="49">
        <f>500+1950+495+9236</f>
        <v>12181</v>
      </c>
    </row>
    <row r="48" spans="1:6" ht="31.5" x14ac:dyDescent="0.25">
      <c r="A48" s="43" t="s">
        <v>66</v>
      </c>
      <c r="B48" s="23" t="s">
        <v>8</v>
      </c>
      <c r="C48" s="50">
        <v>9000</v>
      </c>
      <c r="D48" s="49">
        <f t="shared" si="0"/>
        <v>750</v>
      </c>
      <c r="E48" s="49">
        <v>480</v>
      </c>
    </row>
    <row r="49" spans="1:7" x14ac:dyDescent="0.25">
      <c r="A49" s="43" t="s">
        <v>67</v>
      </c>
      <c r="B49" s="23" t="s">
        <v>47</v>
      </c>
      <c r="C49" s="50">
        <v>50000</v>
      </c>
      <c r="D49" s="49">
        <f t="shared" si="0"/>
        <v>4166.666666666667</v>
      </c>
      <c r="E49" s="49">
        <v>0</v>
      </c>
    </row>
    <row r="50" spans="1:7" ht="30" customHeight="1" x14ac:dyDescent="0.25">
      <c r="A50" s="43" t="s">
        <v>68</v>
      </c>
      <c r="B50" s="10" t="s">
        <v>96</v>
      </c>
      <c r="C50" s="52">
        <v>30000</v>
      </c>
      <c r="D50" s="49">
        <f>C50/12</f>
        <v>2500</v>
      </c>
      <c r="E50" s="49">
        <f>10560+138</f>
        <v>10698</v>
      </c>
    </row>
    <row r="51" spans="1:7" ht="34.5" customHeight="1" x14ac:dyDescent="0.25">
      <c r="A51" s="43" t="s">
        <v>69</v>
      </c>
      <c r="B51" s="10" t="s">
        <v>49</v>
      </c>
      <c r="C51" s="52">
        <v>33930</v>
      </c>
      <c r="D51" s="49">
        <f>C51/12</f>
        <v>2827.5</v>
      </c>
      <c r="E51" s="49">
        <v>13572</v>
      </c>
    </row>
    <row r="52" spans="1:7" ht="17.25" customHeight="1" x14ac:dyDescent="0.25">
      <c r="A52" s="43" t="s">
        <v>70</v>
      </c>
      <c r="B52" s="10" t="s">
        <v>48</v>
      </c>
      <c r="C52" s="52">
        <v>15000</v>
      </c>
      <c r="D52" s="49">
        <f>C52/12</f>
        <v>1250</v>
      </c>
      <c r="E52" s="49">
        <f>20000+4040</f>
        <v>24040</v>
      </c>
    </row>
    <row r="53" spans="1:7" ht="18" customHeight="1" x14ac:dyDescent="0.25">
      <c r="A53" s="43" t="s">
        <v>71</v>
      </c>
      <c r="B53" s="23" t="s">
        <v>60</v>
      </c>
      <c r="C53" s="50">
        <v>12000</v>
      </c>
      <c r="D53" s="49">
        <f>C53/12</f>
        <v>1000</v>
      </c>
      <c r="E53" s="49">
        <v>12000</v>
      </c>
    </row>
    <row r="54" spans="1:7" x14ac:dyDescent="0.25">
      <c r="A54" s="43"/>
      <c r="B54" s="29" t="s">
        <v>9</v>
      </c>
      <c r="C54" s="55">
        <f>SUM(C55:C65)</f>
        <v>205320</v>
      </c>
      <c r="D54" s="49">
        <f t="shared" si="0"/>
        <v>17110</v>
      </c>
      <c r="E54" s="55">
        <f>SUM(E55:E65)</f>
        <v>42835</v>
      </c>
    </row>
    <row r="55" spans="1:7" ht="30.75" customHeight="1" x14ac:dyDescent="0.25">
      <c r="A55" s="43" t="s">
        <v>72</v>
      </c>
      <c r="B55" s="23" t="s">
        <v>108</v>
      </c>
      <c r="C55" s="50">
        <v>50000</v>
      </c>
      <c r="D55" s="49">
        <f t="shared" si="0"/>
        <v>4166.666666666667</v>
      </c>
      <c r="E55" s="49">
        <f>2500+9000+1818+505+6872+8357</f>
        <v>29052</v>
      </c>
      <c r="G55" s="3"/>
    </row>
    <row r="56" spans="1:7" ht="17.25" customHeight="1" x14ac:dyDescent="0.25">
      <c r="A56" s="43" t="s">
        <v>73</v>
      </c>
      <c r="B56" s="23" t="s">
        <v>107</v>
      </c>
      <c r="C56" s="50">
        <v>0</v>
      </c>
      <c r="D56" s="49">
        <v>0</v>
      </c>
      <c r="E56" s="49">
        <f>3606+317</f>
        <v>3923</v>
      </c>
      <c r="G56" s="3"/>
    </row>
    <row r="57" spans="1:7" ht="17.25" customHeight="1" x14ac:dyDescent="0.25">
      <c r="A57" s="43" t="s">
        <v>74</v>
      </c>
      <c r="B57" s="23" t="s">
        <v>104</v>
      </c>
      <c r="C57" s="50">
        <v>0</v>
      </c>
      <c r="D57" s="49">
        <v>0</v>
      </c>
      <c r="E57" s="49">
        <v>4000</v>
      </c>
      <c r="G57" s="3"/>
    </row>
    <row r="58" spans="1:7" ht="47.25" x14ac:dyDescent="0.25">
      <c r="A58" s="43" t="s">
        <v>75</v>
      </c>
      <c r="B58" s="23" t="s">
        <v>62</v>
      </c>
      <c r="C58" s="50">
        <v>30000</v>
      </c>
      <c r="D58" s="49">
        <f t="shared" si="0"/>
        <v>2500</v>
      </c>
      <c r="E58" s="49">
        <f>5200+660</f>
        <v>5860</v>
      </c>
      <c r="G58" s="3"/>
    </row>
    <row r="59" spans="1:7" x14ac:dyDescent="0.25">
      <c r="A59" s="43" t="s">
        <v>76</v>
      </c>
      <c r="B59" s="23" t="s">
        <v>61</v>
      </c>
      <c r="C59" s="50">
        <v>3000</v>
      </c>
      <c r="D59" s="49">
        <f t="shared" si="0"/>
        <v>250</v>
      </c>
      <c r="E59" s="49">
        <v>0</v>
      </c>
      <c r="G59" s="3"/>
    </row>
    <row r="60" spans="1:7" ht="33" customHeight="1" x14ac:dyDescent="0.25">
      <c r="A60" s="43" t="s">
        <v>77</v>
      </c>
      <c r="B60" s="23" t="s">
        <v>110</v>
      </c>
      <c r="C60" s="50">
        <v>0</v>
      </c>
      <c r="D60" s="49">
        <f t="shared" si="0"/>
        <v>0</v>
      </c>
      <c r="E60" s="49">
        <v>0</v>
      </c>
    </row>
    <row r="61" spans="1:7" ht="30.75" customHeight="1" x14ac:dyDescent="0.25">
      <c r="A61" s="43" t="s">
        <v>78</v>
      </c>
      <c r="B61" s="23" t="s">
        <v>12</v>
      </c>
      <c r="C61" s="50">
        <v>5400</v>
      </c>
      <c r="D61" s="49">
        <f t="shared" si="0"/>
        <v>450</v>
      </c>
      <c r="E61" s="49">
        <v>0</v>
      </c>
    </row>
    <row r="62" spans="1:7" x14ac:dyDescent="0.25">
      <c r="A62" s="43" t="s">
        <v>79</v>
      </c>
      <c r="B62" s="23" t="s">
        <v>10</v>
      </c>
      <c r="C62" s="50">
        <v>1920</v>
      </c>
      <c r="D62" s="49">
        <f t="shared" si="0"/>
        <v>160</v>
      </c>
      <c r="E62" s="49">
        <v>0</v>
      </c>
    </row>
    <row r="63" spans="1:7" x14ac:dyDescent="0.25">
      <c r="A63" s="43" t="s">
        <v>105</v>
      </c>
      <c r="B63" s="23" t="s">
        <v>111</v>
      </c>
      <c r="C63" s="50">
        <v>0</v>
      </c>
      <c r="D63" s="49">
        <f t="shared" si="0"/>
        <v>0</v>
      </c>
      <c r="E63" s="49">
        <v>0</v>
      </c>
    </row>
    <row r="64" spans="1:7" ht="31.5" customHeight="1" x14ac:dyDescent="0.25">
      <c r="A64" s="43" t="s">
        <v>106</v>
      </c>
      <c r="B64" s="10" t="s">
        <v>97</v>
      </c>
      <c r="C64" s="51">
        <v>15000</v>
      </c>
      <c r="D64" s="49">
        <f t="shared" si="0"/>
        <v>1250</v>
      </c>
      <c r="E64" s="49">
        <v>0</v>
      </c>
    </row>
    <row r="65" spans="1:5" ht="18.75" customHeight="1" x14ac:dyDescent="0.25">
      <c r="A65" s="43" t="s">
        <v>112</v>
      </c>
      <c r="B65" s="10" t="s">
        <v>46</v>
      </c>
      <c r="C65" s="51">
        <v>100000</v>
      </c>
      <c r="D65" s="49">
        <f t="shared" si="0"/>
        <v>8333.3333333333339</v>
      </c>
      <c r="E65" s="49">
        <v>0</v>
      </c>
    </row>
    <row r="66" spans="1:5" x14ac:dyDescent="0.25">
      <c r="A66" s="44"/>
      <c r="B66" s="29" t="s">
        <v>33</v>
      </c>
      <c r="C66" s="55">
        <v>53676</v>
      </c>
      <c r="D66" s="49">
        <f t="shared" si="0"/>
        <v>4473</v>
      </c>
      <c r="E66" s="55">
        <v>0</v>
      </c>
    </row>
    <row r="67" spans="1:5" x14ac:dyDescent="0.25">
      <c r="A67" s="26"/>
      <c r="B67" s="45" t="s">
        <v>55</v>
      </c>
      <c r="C67" s="54">
        <f>C54+C45+C40+C33+C66</f>
        <v>668926</v>
      </c>
      <c r="D67" s="58">
        <f>C67/12</f>
        <v>55743.833333333336</v>
      </c>
      <c r="E67" s="54">
        <f>E33+E40+E45+E54+E66</f>
        <v>252289</v>
      </c>
    </row>
    <row r="68" spans="1:5" s="46" customFormat="1" ht="18.75" x14ac:dyDescent="0.3">
      <c r="A68" s="30"/>
      <c r="B68" s="47" t="s">
        <v>54</v>
      </c>
      <c r="C68" s="57">
        <f>C67+C30</f>
        <v>1992127</v>
      </c>
      <c r="D68" s="49">
        <f t="shared" si="0"/>
        <v>166010.58333333334</v>
      </c>
      <c r="E68" s="57">
        <f>E30+E67</f>
        <v>1310146</v>
      </c>
    </row>
    <row r="69" spans="1:5" x14ac:dyDescent="0.25">
      <c r="A69" s="32"/>
      <c r="B69" s="1" t="s">
        <v>114</v>
      </c>
    </row>
    <row r="70" spans="1:5" ht="36.75" customHeight="1" x14ac:dyDescent="0.25">
      <c r="B70" s="13"/>
    </row>
    <row r="73" spans="1:5" x14ac:dyDescent="0.25">
      <c r="B73" s="1" t="s">
        <v>27</v>
      </c>
      <c r="C73" s="1" t="s">
        <v>34</v>
      </c>
    </row>
    <row r="75" spans="1:5" x14ac:dyDescent="0.25">
      <c r="C75" s="6"/>
    </row>
    <row r="76" spans="1:5" ht="15" x14ac:dyDescent="0.25">
      <c r="D76" s="1"/>
    </row>
    <row r="79" spans="1:5" x14ac:dyDescent="0.25">
      <c r="C79" s="6"/>
    </row>
  </sheetData>
  <mergeCells count="6">
    <mergeCell ref="C6:D6"/>
    <mergeCell ref="E6:E7"/>
    <mergeCell ref="A2:B2"/>
    <mergeCell ref="C2:E2"/>
    <mergeCell ref="A1:E1"/>
    <mergeCell ref="C4:E4"/>
  </mergeCells>
  <pageMargins left="0.62992125984251968" right="0.23622047244094491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Сергей</cp:lastModifiedBy>
  <cp:lastPrinted>2017-12-17T13:03:33Z</cp:lastPrinted>
  <dcterms:created xsi:type="dcterms:W3CDTF">2013-07-31T08:55:04Z</dcterms:created>
  <dcterms:modified xsi:type="dcterms:W3CDTF">2018-04-08T08:23:22Z</dcterms:modified>
</cp:coreProperties>
</file>